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firstSheet="2" activeTab="3"/>
  </bookViews>
  <sheets>
    <sheet name="Tong du toan" sheetId="1" r:id="rId1"/>
    <sheet name="CP Xay lap" sheetId="2" r:id="rId2"/>
    <sheet name="BAO CAO TCKH" sheetId="3" r:id="rId3"/>
    <sheet name="QUYET DINH UBND" sheetId="4" r:id="rId4"/>
  </sheets>
  <definedNames>
    <definedName name="_xlnm.Print_Titles" localSheetId="2">'BAO CAO TCKH'!$5:$5</definedName>
    <definedName name="_xlnm.Print_Titles" localSheetId="1">'CP Xay lap'!$7:$7</definedName>
    <definedName name="_xlnm.Print_Titles" localSheetId="3">'QUYET DINH UBND'!$5:$5</definedName>
    <definedName name="_xlnm.Print_Titles" localSheetId="0">'Tong du toan'!$11:$11</definedName>
  </definedNames>
  <calcPr fullCalcOnLoad="1"/>
</workbook>
</file>

<file path=xl/sharedStrings.xml><?xml version="1.0" encoding="utf-8"?>
<sst xmlns="http://schemas.openxmlformats.org/spreadsheetml/2006/main" count="354" uniqueCount="165">
  <si>
    <t/>
  </si>
  <si>
    <t>*\1- H¹ng môc : S©n nÒn</t>
  </si>
  <si>
    <t>1</t>
  </si>
  <si>
    <t>*\2- H¹ng môc : Söa m¸i</t>
  </si>
  <si>
    <t>*\3- H¹ng môc : S©n bãng</t>
  </si>
  <si>
    <t xml:space="preserve">    G1+...+G6</t>
  </si>
  <si>
    <t>G</t>
  </si>
  <si>
    <t>Tæng céng(1+2+3+4+5+6)</t>
  </si>
  <si>
    <t>7.</t>
  </si>
  <si>
    <t xml:space="preserve">    0.0</t>
  </si>
  <si>
    <t>DP2</t>
  </si>
  <si>
    <t xml:space="preserve">  - Do yÕu tè tr­ît gi¸ (trªn 2 n¨m)</t>
  </si>
  <si>
    <t xml:space="preserve">    DP1+DP2</t>
  </si>
  <si>
    <t>G6</t>
  </si>
  <si>
    <t>Chi phÝ dù phßng:</t>
  </si>
  <si>
    <t>6.</t>
  </si>
  <si>
    <t xml:space="preserve">   0.0</t>
  </si>
  <si>
    <t>K2</t>
  </si>
  <si>
    <t xml:space="preserve">  - C¸c kho¶n chi phÝ kh¸c...</t>
  </si>
  <si>
    <t xml:space="preserve">   (G1+G2)*0.4%</t>
  </si>
  <si>
    <t>K1</t>
  </si>
  <si>
    <t xml:space="preserve">  - B¶o hiÓm c«ng tr×nh</t>
  </si>
  <si>
    <t xml:space="preserve">   K1+...+K2</t>
  </si>
  <si>
    <t>G5</t>
  </si>
  <si>
    <t>Chi phÝ kh¸c:</t>
  </si>
  <si>
    <t>5.</t>
  </si>
  <si>
    <t>TV7</t>
  </si>
  <si>
    <t xml:space="preserve">  - T­ vÊn kh¸c...</t>
  </si>
  <si>
    <t xml:space="preserve">   G1*0.388%</t>
  </si>
  <si>
    <t>TV6</t>
  </si>
  <si>
    <t xml:space="preserve">  - LËp HSMT, §¸nh gi¸ HSMT</t>
  </si>
  <si>
    <t xml:space="preserve">   G1*2.566%</t>
  </si>
  <si>
    <t>TV5</t>
  </si>
  <si>
    <t xml:space="preserve">  - Gi¸m s¸t thi c«ng x©y dùng</t>
  </si>
  <si>
    <t xml:space="preserve">   G1*0.191%</t>
  </si>
  <si>
    <t>TV4</t>
  </si>
  <si>
    <t xml:space="preserve">  - ThÈm tra dù to¸n c«ng tr×nh</t>
  </si>
  <si>
    <t xml:space="preserve">   G1*0.197%</t>
  </si>
  <si>
    <t>TV3</t>
  </si>
  <si>
    <t xml:space="preserve">  - ThÈm tra thiÕt kÕ kü thuËt, BVTC</t>
  </si>
  <si>
    <t xml:space="preserve">   (G1+G2)*5.8%</t>
  </si>
  <si>
    <t>TV2</t>
  </si>
  <si>
    <t xml:space="preserve">  - LËp b¸o c¸o kinh tÕ kü thuËt</t>
  </si>
  <si>
    <t>TV1</t>
  </si>
  <si>
    <t xml:space="preserve">  - Kh¶o s¸t x©y dùng</t>
  </si>
  <si>
    <t xml:space="preserve">   TV1+...+TV7</t>
  </si>
  <si>
    <t>G4</t>
  </si>
  <si>
    <t>Chi phÝ t­ vÊn ®Çu t­ x©y dùng:</t>
  </si>
  <si>
    <t>4.</t>
  </si>
  <si>
    <t xml:space="preserve">   (G1+G2)*2.763%</t>
  </si>
  <si>
    <t>G3</t>
  </si>
  <si>
    <t>Chi phÝ qu¶n lý dù ¸n:</t>
  </si>
  <si>
    <t>3.</t>
  </si>
  <si>
    <t xml:space="preserve">   0</t>
  </si>
  <si>
    <t>B3</t>
  </si>
  <si>
    <t xml:space="preserve">  - L¾p ®Æt thiÕt bÞ, TN vµ hiÖu chØnh</t>
  </si>
  <si>
    <t>B2</t>
  </si>
  <si>
    <t xml:space="preserve">  - §µo t¹o vµ chuyÓn giao c«ng nghÖ</t>
  </si>
  <si>
    <t>B1</t>
  </si>
  <si>
    <t xml:space="preserve">  - Mua s¾m thiÕt bÞ vµ c«ng nghÖ</t>
  </si>
  <si>
    <t xml:space="preserve">   B1+...+B3</t>
  </si>
  <si>
    <t>G2</t>
  </si>
  <si>
    <t>Chi phÝ thiÕt bÞ:</t>
  </si>
  <si>
    <t>2.</t>
  </si>
  <si>
    <t xml:space="preserve">   A3</t>
  </si>
  <si>
    <t>A3</t>
  </si>
  <si>
    <t xml:space="preserve">  -3- H¹ng môc : S©n bãng</t>
  </si>
  <si>
    <t xml:space="preserve">   A2</t>
  </si>
  <si>
    <t>A2</t>
  </si>
  <si>
    <t xml:space="preserve">  -2- H¹ng môc : Söa m¸i</t>
  </si>
  <si>
    <t xml:space="preserve">   A1</t>
  </si>
  <si>
    <t>A1</t>
  </si>
  <si>
    <t xml:space="preserve">  -1- H¹ng môc : S©n nÒn</t>
  </si>
  <si>
    <t xml:space="preserve">   A1+...+A3</t>
  </si>
  <si>
    <t>G1</t>
  </si>
  <si>
    <t>Chi phÝ x©y dùng:</t>
  </si>
  <si>
    <t>1.</t>
  </si>
  <si>
    <t xml:space="preserve">   Gxd+Gxdnt</t>
  </si>
  <si>
    <t>Gxdtc</t>
  </si>
  <si>
    <t xml:space="preserve">   - Tæng céng</t>
  </si>
  <si>
    <t>*.</t>
  </si>
  <si>
    <t xml:space="preserve">   G+VAT</t>
  </si>
  <si>
    <t>Gxd</t>
  </si>
  <si>
    <t xml:space="preserve">   - Chi phÝ x©y dùng sau thuÕ</t>
  </si>
  <si>
    <t xml:space="preserve">   G*10%</t>
  </si>
  <si>
    <t>VAT</t>
  </si>
  <si>
    <t xml:space="preserve">   - ThuÕ gi¸ trÞ gia t¨ng</t>
  </si>
  <si>
    <t xml:space="preserve">   T+C+L</t>
  </si>
  <si>
    <t xml:space="preserve">   - Chi phÝ x©y dùng tr­íc thuÕ</t>
  </si>
  <si>
    <t xml:space="preserve">   (T+C)*6.5%</t>
  </si>
  <si>
    <t>L</t>
  </si>
  <si>
    <t xml:space="preserve">   - Thu nhËp chÞu thuÕ tÝnh tr­íc</t>
  </si>
  <si>
    <t xml:space="preserve">   T*5.5%</t>
  </si>
  <si>
    <t>C</t>
  </si>
  <si>
    <t xml:space="preserve">   - Chi phÝ chung</t>
  </si>
  <si>
    <t>T</t>
  </si>
  <si>
    <t xml:space="preserve">   - Chi phÝ trùc tiÕp</t>
  </si>
  <si>
    <t>TT</t>
  </si>
  <si>
    <t xml:space="preserve">   M*0.997</t>
  </si>
  <si>
    <t>M</t>
  </si>
  <si>
    <t xml:space="preserve">     Chi phÝ m¸y thi c«ng</t>
  </si>
  <si>
    <t xml:space="preserve">   NC</t>
  </si>
  <si>
    <t>NC</t>
  </si>
  <si>
    <t xml:space="preserve">     Chi phÝ nh©n c«ng</t>
  </si>
  <si>
    <t xml:space="preserve">   VL</t>
  </si>
  <si>
    <t>VL</t>
  </si>
  <si>
    <t xml:space="preserve">     Chi phÝ vËt liÖu</t>
  </si>
  <si>
    <t xml:space="preserve"> 3</t>
  </si>
  <si>
    <t xml:space="preserve"> 2</t>
  </si>
  <si>
    <t xml:space="preserve"> 1</t>
  </si>
  <si>
    <t>Céng hoµ x· héi chñ nghÜa ViÖt Nam</t>
  </si>
  <si>
    <t>§éc lËp - Tù do - H¹nh phóc</t>
  </si>
  <si>
    <t>=======@@@=======</t>
  </si>
  <si>
    <t>B¶ng tæng hîp chi phÝ dù to¸n</t>
  </si>
  <si>
    <t>H¹NG MôC : C¶I T¹O NHµ HäC 2 TÇNG- 8 PHßNG HäC</t>
  </si>
  <si>
    <t>§ÞA §IÓM X¢Y DùNG : x· h¶i d­¬ng- tx h­¬ng trµ- tØnh thõa thiªn huÕ</t>
  </si>
  <si>
    <t>H¹ng môc chi phÝ</t>
  </si>
  <si>
    <t>Ký
hiÖu</t>
  </si>
  <si>
    <t>C¸ch tÝnh</t>
  </si>
  <si>
    <t>Thµnh tiÒn</t>
  </si>
  <si>
    <t>Gi¸m ®èc</t>
  </si>
  <si>
    <t>B¶ng tæng hîp chi phÝ x©y l¾p</t>
  </si>
  <si>
    <t xml:space="preserve">   VL+NC+M</t>
  </si>
  <si>
    <t xml:space="preserve">  - Chi phÝ x©y dùng chung (Chi phÝ x©y dùng l¸n tr¹i, nhµ x­ëng)</t>
  </si>
  <si>
    <t xml:space="preserve">  - Chi phÝ x©y dùng c¸c h¹ng môc chung kh¸c kh«ng x¸c ®Þnh ®­îc k.l­îng</t>
  </si>
  <si>
    <t xml:space="preserve">  G1*1.000%</t>
  </si>
  <si>
    <t xml:space="preserve">   G*2.500%</t>
  </si>
  <si>
    <t>C«ng tr×nh : TR¦êNG TIÓU HäC THÁI D¦¥NG</t>
  </si>
  <si>
    <t>....ngµy . ...th¸ng...8..n¨m 2017</t>
  </si>
  <si>
    <t>C«ng ty t­ vÊn KiÕn tróc Hoa Giã</t>
  </si>
  <si>
    <t>C«ng tr×nh : TR¦êNG TIÓU HäC TH¸I D¦¥NG</t>
  </si>
  <si>
    <t xml:space="preserve">KẾ HOẠCH LỰA CHỌN NHÀ THẦU </t>
  </si>
  <si>
    <t>Giá gói thầu
(1000 đồng)</t>
  </si>
  <si>
    <t>Nguồn vốn</t>
  </si>
  <si>
    <t>Hình thức lựa chọn nhà thầu</t>
  </si>
  <si>
    <t>Phương thức lựa chọn nhà thầu</t>
  </si>
  <si>
    <t>Loại hợp đồng</t>
  </si>
  <si>
    <t>Thời gian thực hiện hợp đồng</t>
  </si>
  <si>
    <t>Tên gói thầu</t>
  </si>
  <si>
    <t>I</t>
  </si>
  <si>
    <t>II</t>
  </si>
  <si>
    <t>III</t>
  </si>
  <si>
    <t>Tổng cộng</t>
  </si>
  <si>
    <t>Phần công việc thuộc kế hoạch lựa chọn nhà thầu</t>
  </si>
  <si>
    <t>Stt</t>
  </si>
  <si>
    <t>Bồi thường, hỗ trợ và tái định cư</t>
  </si>
  <si>
    <t>Chỉ định thầu</t>
  </si>
  <si>
    <t>Đã thực hiện</t>
  </si>
  <si>
    <t>Trọn gói</t>
  </si>
  <si>
    <t>IV</t>
  </si>
  <si>
    <t>Dự phòng</t>
  </si>
  <si>
    <t>Phần công việc không áp dụng được một trong các hình thức lựa chọn nhà thầu</t>
  </si>
  <si>
    <t>Phần công việc đã thực hiện</t>
  </si>
  <si>
    <t>Thời gian bắt đầu tổ chức lựa chọn nhà thầu</t>
  </si>
  <si>
    <t>Gói thầu số 02: Thẩm tra thiết kế BVTC và dự toán</t>
  </si>
  <si>
    <t>Gói thầu số 01: khảo sát, lập báo cáo kinh tế kỹ thuật</t>
  </si>
  <si>
    <t>Gói thầu số 03: Toàn bộ phần xây lắp</t>
  </si>
  <si>
    <t>Gói thầu số 04: Bảo hiểm công trình</t>
  </si>
  <si>
    <t>Ngân sách nhà nước</t>
  </si>
  <si>
    <t>Quý III/2022</t>
  </si>
  <si>
    <t>90 ngày</t>
  </si>
  <si>
    <t>Công trình: Đường xóm Đá, phường Hương Chữ</t>
  </si>
  <si>
    <t>(Kèm theo Tờ trình 330/TTr-TCKH ngày 03/8/2022 của phòng Tài chính - Kế hoạch)</t>
  </si>
  <si>
    <t>Quản lý dự án, thẩm định BCKTKT, giám sát thi công, thẩm tra phê duyệt quyết toán</t>
  </si>
  <si>
    <t>(Kèm theo Quyết định số          /QĐ-UBND ngày       /8/2022 của UBND thị xã Hương Trà)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</si>
</sst>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#,##0.0000"/>
    <numFmt numFmtId="175" formatCode="[$-409]dddd\,\ mmmm\ dd\,\ yyyy"/>
  </numFmts>
  <fonts count="46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1"/>
      <color indexed="8"/>
      <name val=".VnTimeH"/>
      <family val="2"/>
    </font>
    <font>
      <b/>
      <sz val="11"/>
      <color indexed="8"/>
      <name val=".VnTimeH"/>
      <family val="2"/>
    </font>
    <font>
      <b/>
      <i/>
      <sz val="12"/>
      <color indexed="8"/>
      <name val=".VnTime"/>
      <family val="2"/>
    </font>
    <font>
      <b/>
      <sz val="13"/>
      <color indexed="8"/>
      <name val=".VnArialH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 horizontal="right"/>
    </xf>
    <xf numFmtId="17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7" fillId="0" borderId="0" xfId="0" applyNumberFormat="1" applyFont="1" applyAlignment="1">
      <alignment horizontal="right"/>
    </xf>
    <xf numFmtId="17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2" fontId="9" fillId="0" borderId="22" xfId="0" applyNumberFormat="1" applyFont="1" applyBorder="1" applyAlignment="1">
      <alignment horizontal="center" vertical="center" wrapText="1"/>
    </xf>
    <xf numFmtId="173" fontId="9" fillId="0" borderId="22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10" fillId="0" borderId="22" xfId="0" applyFont="1" applyBorder="1" applyAlignment="1">
      <alignment horizontal="center"/>
    </xf>
    <xf numFmtId="173" fontId="10" fillId="0" borderId="22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3" fontId="10" fillId="0" borderId="22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172" fontId="10" fillId="0" borderId="22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173" fontId="10" fillId="0" borderId="22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/>
    </xf>
    <xf numFmtId="173" fontId="10" fillId="0" borderId="22" xfId="0" applyNumberFormat="1" applyFont="1" applyBorder="1" applyAlignment="1">
      <alignment horizontal="center"/>
    </xf>
    <xf numFmtId="173" fontId="10" fillId="0" borderId="22" xfId="0" applyNumberFormat="1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3" fontId="10" fillId="0" borderId="22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3" fontId="9" fillId="0" borderId="22" xfId="0" applyNumberFormat="1" applyFont="1" applyFill="1" applyBorder="1" applyAlignment="1">
      <alignment vertical="center"/>
    </xf>
    <xf numFmtId="172" fontId="9" fillId="0" borderId="23" xfId="0" applyNumberFormat="1" applyFont="1" applyFill="1" applyBorder="1" applyAlignment="1">
      <alignment horizontal="center" vertical="center" wrapText="1"/>
    </xf>
    <xf numFmtId="173" fontId="9" fillId="0" borderId="22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2" fontId="10" fillId="0" borderId="24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Zeros="0" zoomScalePageLayoutView="0" workbookViewId="0" topLeftCell="A1">
      <selection activeCell="F23" sqref="F23"/>
    </sheetView>
  </sheetViews>
  <sheetFormatPr defaultColWidth="8.796875" defaultRowHeight="15"/>
  <cols>
    <col min="1" max="1" width="4.59765625" style="13" customWidth="1"/>
    <col min="2" max="2" width="31.5" style="3" customWidth="1"/>
    <col min="3" max="3" width="5.5" style="13" customWidth="1"/>
    <col min="4" max="4" width="22.69921875" style="3" customWidth="1"/>
    <col min="5" max="5" width="16.3984375" style="4" customWidth="1"/>
    <col min="6" max="16384" width="9" style="3" customWidth="1"/>
  </cols>
  <sheetData>
    <row r="1" spans="1:5" ht="15.75">
      <c r="A1" s="77" t="s">
        <v>110</v>
      </c>
      <c r="B1" s="77"/>
      <c r="C1" s="77"/>
      <c r="D1" s="77"/>
      <c r="E1" s="77"/>
    </row>
    <row r="2" spans="1:5" ht="15.75">
      <c r="A2" s="77" t="s">
        <v>111</v>
      </c>
      <c r="B2" s="77"/>
      <c r="C2" s="77"/>
      <c r="D2" s="77"/>
      <c r="E2" s="77"/>
    </row>
    <row r="3" spans="1:5" ht="15.75">
      <c r="A3" s="79" t="s">
        <v>112</v>
      </c>
      <c r="B3" s="79"/>
      <c r="C3" s="79"/>
      <c r="D3" s="79"/>
      <c r="E3" s="79"/>
    </row>
    <row r="4" spans="1:5" ht="15.75">
      <c r="A4" s="22"/>
      <c r="B4" s="1"/>
      <c r="C4" s="22"/>
      <c r="D4" s="1"/>
      <c r="E4" s="2"/>
    </row>
    <row r="5" spans="1:5" ht="21">
      <c r="A5" s="80" t="s">
        <v>113</v>
      </c>
      <c r="B5" s="80"/>
      <c r="C5" s="80"/>
      <c r="D5" s="80"/>
      <c r="E5" s="80"/>
    </row>
    <row r="6" spans="1:5" ht="15.75">
      <c r="A6" s="22"/>
      <c r="B6" s="1"/>
      <c r="C6" s="22"/>
      <c r="D6" s="1"/>
      <c r="E6" s="2"/>
    </row>
    <row r="7" spans="1:5" s="27" customFormat="1" ht="16.5">
      <c r="A7" s="78" t="s">
        <v>127</v>
      </c>
      <c r="B7" s="78"/>
      <c r="C7" s="78"/>
      <c r="D7" s="78"/>
      <c r="E7" s="78"/>
    </row>
    <row r="8" spans="1:5" s="27" customFormat="1" ht="16.5">
      <c r="A8" s="78" t="s">
        <v>114</v>
      </c>
      <c r="B8" s="78"/>
      <c r="C8" s="78"/>
      <c r="D8" s="78"/>
      <c r="E8" s="78"/>
    </row>
    <row r="9" spans="1:5" s="27" customFormat="1" ht="16.5">
      <c r="A9" s="78" t="s">
        <v>115</v>
      </c>
      <c r="B9" s="78"/>
      <c r="C9" s="78"/>
      <c r="D9" s="78"/>
      <c r="E9" s="78"/>
    </row>
    <row r="10" spans="1:5" ht="16.5" thickBot="1">
      <c r="A10" s="22"/>
      <c r="B10" s="1"/>
      <c r="C10" s="22"/>
      <c r="D10" s="1"/>
      <c r="E10" s="2"/>
    </row>
    <row r="11" spans="1:5" ht="36" customHeight="1">
      <c r="A11" s="23" t="s">
        <v>97</v>
      </c>
      <c r="B11" s="24" t="s">
        <v>116</v>
      </c>
      <c r="C11" s="25" t="s">
        <v>117</v>
      </c>
      <c r="D11" s="24" t="s">
        <v>118</v>
      </c>
      <c r="E11" s="26" t="s">
        <v>119</v>
      </c>
    </row>
    <row r="12" spans="1:5" ht="15.75">
      <c r="A12" s="14" t="s">
        <v>76</v>
      </c>
      <c r="B12" s="11" t="s">
        <v>75</v>
      </c>
      <c r="C12" s="18" t="s">
        <v>74</v>
      </c>
      <c r="D12" s="11" t="s">
        <v>73</v>
      </c>
      <c r="E12" s="12" t="e">
        <f>SUM(E13:E15)</f>
        <v>#REF!</v>
      </c>
    </row>
    <row r="13" spans="1:5" ht="15">
      <c r="A13" s="15" t="s">
        <v>0</v>
      </c>
      <c r="B13" s="7" t="s">
        <v>72</v>
      </c>
      <c r="C13" s="19" t="s">
        <v>71</v>
      </c>
      <c r="D13" s="7" t="s">
        <v>70</v>
      </c>
      <c r="E13" s="8" t="e">
        <f>'CP Xay lap'!E18</f>
        <v>#REF!</v>
      </c>
    </row>
    <row r="14" spans="1:5" ht="15">
      <c r="A14" s="15" t="s">
        <v>0</v>
      </c>
      <c r="B14" s="7" t="s">
        <v>69</v>
      </c>
      <c r="C14" s="19" t="s">
        <v>68</v>
      </c>
      <c r="D14" s="7" t="s">
        <v>67</v>
      </c>
      <c r="E14" s="8" t="e">
        <f>'CP Xay lap'!E30</f>
        <v>#REF!</v>
      </c>
    </row>
    <row r="15" spans="1:5" ht="15">
      <c r="A15" s="15" t="s">
        <v>0</v>
      </c>
      <c r="B15" s="7" t="s">
        <v>66</v>
      </c>
      <c r="C15" s="19" t="s">
        <v>65</v>
      </c>
      <c r="D15" s="7" t="s">
        <v>64</v>
      </c>
      <c r="E15" s="8" t="e">
        <f>'CP Xay lap'!E42</f>
        <v>#REF!</v>
      </c>
    </row>
    <row r="16" spans="1:5" ht="15.75">
      <c r="A16" s="16" t="s">
        <v>63</v>
      </c>
      <c r="B16" s="5" t="s">
        <v>62</v>
      </c>
      <c r="C16" s="20" t="s">
        <v>61</v>
      </c>
      <c r="D16" s="5" t="s">
        <v>60</v>
      </c>
      <c r="E16" s="6">
        <f>SUM(E17:E19)</f>
        <v>0</v>
      </c>
    </row>
    <row r="17" spans="1:5" ht="15">
      <c r="A17" s="15" t="s">
        <v>0</v>
      </c>
      <c r="B17" s="7" t="s">
        <v>59</v>
      </c>
      <c r="C17" s="19" t="s">
        <v>58</v>
      </c>
      <c r="D17" s="7" t="s">
        <v>53</v>
      </c>
      <c r="E17" s="8">
        <f>0</f>
        <v>0</v>
      </c>
    </row>
    <row r="18" spans="1:5" ht="15">
      <c r="A18" s="15" t="s">
        <v>0</v>
      </c>
      <c r="B18" s="7" t="s">
        <v>57</v>
      </c>
      <c r="C18" s="19" t="s">
        <v>56</v>
      </c>
      <c r="D18" s="7" t="s">
        <v>53</v>
      </c>
      <c r="E18" s="8">
        <f>0</f>
        <v>0</v>
      </c>
    </row>
    <row r="19" spans="1:5" ht="15">
      <c r="A19" s="15" t="s">
        <v>0</v>
      </c>
      <c r="B19" s="7" t="s">
        <v>55</v>
      </c>
      <c r="C19" s="19" t="s">
        <v>54</v>
      </c>
      <c r="D19" s="7" t="s">
        <v>53</v>
      </c>
      <c r="E19" s="8">
        <f>0</f>
        <v>0</v>
      </c>
    </row>
    <row r="20" spans="1:5" ht="15.75">
      <c r="A20" s="16" t="s">
        <v>52</v>
      </c>
      <c r="B20" s="5" t="s">
        <v>51</v>
      </c>
      <c r="C20" s="20" t="s">
        <v>50</v>
      </c>
      <c r="D20" s="5" t="s">
        <v>49</v>
      </c>
      <c r="E20" s="6" t="e">
        <f>(E12+E16)*2.763/100</f>
        <v>#REF!</v>
      </c>
    </row>
    <row r="21" spans="1:5" ht="15.75">
      <c r="A21" s="16" t="s">
        <v>48</v>
      </c>
      <c r="B21" s="5" t="s">
        <v>47</v>
      </c>
      <c r="C21" s="20" t="s">
        <v>46</v>
      </c>
      <c r="D21" s="5" t="s">
        <v>45</v>
      </c>
      <c r="E21" s="6" t="e">
        <f>SUM(E22:E28)</f>
        <v>#REF!</v>
      </c>
    </row>
    <row r="22" spans="1:5" ht="15">
      <c r="A22" s="15" t="s">
        <v>0</v>
      </c>
      <c r="B22" s="7" t="s">
        <v>44</v>
      </c>
      <c r="C22" s="19" t="s">
        <v>43</v>
      </c>
      <c r="D22" s="7" t="s">
        <v>16</v>
      </c>
      <c r="E22" s="8">
        <f>0</f>
        <v>0</v>
      </c>
    </row>
    <row r="23" spans="1:5" ht="15">
      <c r="A23" s="15" t="s">
        <v>0</v>
      </c>
      <c r="B23" s="7" t="s">
        <v>42</v>
      </c>
      <c r="C23" s="19" t="s">
        <v>41</v>
      </c>
      <c r="D23" s="7" t="s">
        <v>40</v>
      </c>
      <c r="E23" s="8" t="e">
        <f>(E12+E16)*5.8/100</f>
        <v>#REF!</v>
      </c>
    </row>
    <row r="24" spans="1:5" ht="15">
      <c r="A24" s="15" t="s">
        <v>0</v>
      </c>
      <c r="B24" s="7" t="s">
        <v>39</v>
      </c>
      <c r="C24" s="19" t="s">
        <v>38</v>
      </c>
      <c r="D24" s="7" t="s">
        <v>37</v>
      </c>
      <c r="E24" s="8" t="e">
        <f>E12*0.197/100</f>
        <v>#REF!</v>
      </c>
    </row>
    <row r="25" spans="1:5" ht="15">
      <c r="A25" s="15" t="s">
        <v>0</v>
      </c>
      <c r="B25" s="7" t="s">
        <v>36</v>
      </c>
      <c r="C25" s="19" t="s">
        <v>35</v>
      </c>
      <c r="D25" s="7" t="s">
        <v>34</v>
      </c>
      <c r="E25" s="8" t="e">
        <f>E12*0.191/100</f>
        <v>#REF!</v>
      </c>
    </row>
    <row r="26" spans="1:5" ht="15">
      <c r="A26" s="15" t="s">
        <v>0</v>
      </c>
      <c r="B26" s="7" t="s">
        <v>33</v>
      </c>
      <c r="C26" s="19" t="s">
        <v>32</v>
      </c>
      <c r="D26" s="7" t="s">
        <v>31</v>
      </c>
      <c r="E26" s="8" t="e">
        <f>E12*2.566/100</f>
        <v>#REF!</v>
      </c>
    </row>
    <row r="27" spans="1:5" ht="15">
      <c r="A27" s="15" t="s">
        <v>0</v>
      </c>
      <c r="B27" s="7" t="s">
        <v>30</v>
      </c>
      <c r="C27" s="19" t="s">
        <v>29</v>
      </c>
      <c r="D27" s="7" t="s">
        <v>28</v>
      </c>
      <c r="E27" s="8" t="e">
        <f>E12*0.388/100</f>
        <v>#REF!</v>
      </c>
    </row>
    <row r="28" spans="1:5" ht="15">
      <c r="A28" s="15" t="s">
        <v>0</v>
      </c>
      <c r="B28" s="7" t="s">
        <v>27</v>
      </c>
      <c r="C28" s="19" t="s">
        <v>26</v>
      </c>
      <c r="D28" s="7" t="s">
        <v>16</v>
      </c>
      <c r="E28" s="8">
        <f>0</f>
        <v>0</v>
      </c>
    </row>
    <row r="29" spans="1:5" ht="15.75">
      <c r="A29" s="16" t="s">
        <v>25</v>
      </c>
      <c r="B29" s="5" t="s">
        <v>24</v>
      </c>
      <c r="C29" s="20" t="s">
        <v>23</v>
      </c>
      <c r="D29" s="5" t="s">
        <v>22</v>
      </c>
      <c r="E29" s="6" t="e">
        <f>SUM(E30:E33)</f>
        <v>#REF!</v>
      </c>
    </row>
    <row r="30" spans="1:5" ht="32.25" customHeight="1">
      <c r="A30" s="15" t="s">
        <v>0</v>
      </c>
      <c r="B30" s="28" t="s">
        <v>123</v>
      </c>
      <c r="C30" s="29" t="s">
        <v>20</v>
      </c>
      <c r="D30" s="30" t="s">
        <v>125</v>
      </c>
      <c r="E30" s="31" t="e">
        <f>E12*1/100</f>
        <v>#REF!</v>
      </c>
    </row>
    <row r="31" spans="1:5" ht="42" customHeight="1">
      <c r="A31" s="32" t="s">
        <v>0</v>
      </c>
      <c r="B31" s="33" t="s">
        <v>124</v>
      </c>
      <c r="C31" s="29" t="s">
        <v>17</v>
      </c>
      <c r="D31" s="30" t="s">
        <v>126</v>
      </c>
      <c r="E31" s="31" t="e">
        <f>E12*2.5/100</f>
        <v>#REF!</v>
      </c>
    </row>
    <row r="32" spans="1:5" ht="15">
      <c r="A32" s="15" t="s">
        <v>0</v>
      </c>
      <c r="B32" s="7" t="s">
        <v>21</v>
      </c>
      <c r="C32" s="19" t="s">
        <v>20</v>
      </c>
      <c r="D32" s="7" t="s">
        <v>19</v>
      </c>
      <c r="E32" s="8" t="e">
        <f>(E12+E16)*0.4/100</f>
        <v>#REF!</v>
      </c>
    </row>
    <row r="33" spans="1:5" ht="15">
      <c r="A33" s="15" t="s">
        <v>0</v>
      </c>
      <c r="B33" s="7" t="s">
        <v>18</v>
      </c>
      <c r="C33" s="19" t="s">
        <v>17</v>
      </c>
      <c r="D33" s="7" t="s">
        <v>16</v>
      </c>
      <c r="E33" s="8">
        <f>0</f>
        <v>0</v>
      </c>
    </row>
    <row r="34" spans="1:5" ht="15.75">
      <c r="A34" s="16" t="s">
        <v>15</v>
      </c>
      <c r="B34" s="5" t="s">
        <v>14</v>
      </c>
      <c r="C34" s="20" t="s">
        <v>13</v>
      </c>
      <c r="D34" s="5" t="s">
        <v>12</v>
      </c>
      <c r="E34" s="6">
        <f>DP11+E35</f>
        <v>0</v>
      </c>
    </row>
    <row r="35" spans="1:5" ht="15">
      <c r="A35" s="15" t="s">
        <v>0</v>
      </c>
      <c r="B35" s="7" t="s">
        <v>11</v>
      </c>
      <c r="C35" s="19" t="s">
        <v>10</v>
      </c>
      <c r="D35" s="7" t="s">
        <v>9</v>
      </c>
      <c r="E35" s="8">
        <f>0</f>
        <v>0</v>
      </c>
    </row>
    <row r="36" spans="1:5" ht="15.75">
      <c r="A36" s="16" t="s">
        <v>8</v>
      </c>
      <c r="B36" s="5" t="s">
        <v>7</v>
      </c>
      <c r="C36" s="20" t="s">
        <v>6</v>
      </c>
      <c r="D36" s="5" t="s">
        <v>5</v>
      </c>
      <c r="E36" s="6" t="e">
        <f>E12+E16+E20+E21+E29+E34</f>
        <v>#REF!</v>
      </c>
    </row>
    <row r="37" spans="1:5" ht="15.75" thickBot="1">
      <c r="A37" s="17" t="s">
        <v>0</v>
      </c>
      <c r="B37" s="9" t="s">
        <v>0</v>
      </c>
      <c r="C37" s="21" t="s">
        <v>0</v>
      </c>
      <c r="D37" s="9" t="s">
        <v>0</v>
      </c>
      <c r="E37" s="10"/>
    </row>
    <row r="39" spans="4:5" ht="15.75">
      <c r="D39" s="81" t="s">
        <v>128</v>
      </c>
      <c r="E39" s="81"/>
    </row>
    <row r="40" spans="4:5" ht="15.75">
      <c r="D40" s="77" t="s">
        <v>129</v>
      </c>
      <c r="E40" s="77"/>
    </row>
    <row r="41" spans="4:5" ht="15.75">
      <c r="D41" s="77" t="s">
        <v>120</v>
      </c>
      <c r="E41" s="77"/>
    </row>
  </sheetData>
  <sheetProtection/>
  <mergeCells count="10">
    <mergeCell ref="D40:E40"/>
    <mergeCell ref="D41:E41"/>
    <mergeCell ref="A7:E7"/>
    <mergeCell ref="A8:E8"/>
    <mergeCell ref="A1:E1"/>
    <mergeCell ref="A2:E2"/>
    <mergeCell ref="A3:E3"/>
    <mergeCell ref="A5:E5"/>
    <mergeCell ref="A9:E9"/>
    <mergeCell ref="D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34">
      <selection activeCell="F23" sqref="F23"/>
    </sheetView>
  </sheetViews>
  <sheetFormatPr defaultColWidth="8.796875" defaultRowHeight="15"/>
  <cols>
    <col min="1" max="1" width="4.59765625" style="13" customWidth="1"/>
    <col min="2" max="2" width="31.5" style="3" customWidth="1"/>
    <col min="3" max="3" width="5.5" style="13" customWidth="1"/>
    <col min="4" max="4" width="22.69921875" style="3" customWidth="1"/>
    <col min="5" max="5" width="16.3984375" style="4" customWidth="1"/>
    <col min="6" max="16384" width="9" style="3" customWidth="1"/>
  </cols>
  <sheetData>
    <row r="1" spans="1:5" ht="21">
      <c r="A1" s="80" t="s">
        <v>121</v>
      </c>
      <c r="B1" s="80"/>
      <c r="C1" s="80"/>
      <c r="D1" s="80"/>
      <c r="E1" s="80"/>
    </row>
    <row r="2" spans="1:5" ht="15.75">
      <c r="A2" s="22"/>
      <c r="B2" s="1"/>
      <c r="C2" s="22"/>
      <c r="D2" s="1"/>
      <c r="E2" s="2"/>
    </row>
    <row r="3" spans="1:5" s="27" customFormat="1" ht="16.5">
      <c r="A3" s="78" t="s">
        <v>130</v>
      </c>
      <c r="B3" s="78"/>
      <c r="C3" s="78"/>
      <c r="D3" s="78"/>
      <c r="E3" s="78"/>
    </row>
    <row r="4" spans="1:5" s="27" customFormat="1" ht="16.5">
      <c r="A4" s="78" t="s">
        <v>114</v>
      </c>
      <c r="B4" s="78"/>
      <c r="C4" s="78"/>
      <c r="D4" s="78"/>
      <c r="E4" s="78"/>
    </row>
    <row r="5" spans="1:5" s="27" customFormat="1" ht="16.5">
      <c r="A5" s="78" t="s">
        <v>115</v>
      </c>
      <c r="B5" s="78"/>
      <c r="C5" s="78"/>
      <c r="D5" s="78"/>
      <c r="E5" s="78"/>
    </row>
    <row r="6" spans="1:5" ht="16.5" thickBot="1">
      <c r="A6" s="22"/>
      <c r="B6" s="1"/>
      <c r="C6" s="22"/>
      <c r="D6" s="1"/>
      <c r="E6" s="2"/>
    </row>
    <row r="7" spans="1:5" ht="36" customHeight="1">
      <c r="A7" s="23" t="s">
        <v>97</v>
      </c>
      <c r="B7" s="24" t="s">
        <v>116</v>
      </c>
      <c r="C7" s="25" t="s">
        <v>117</v>
      </c>
      <c r="D7" s="24" t="s">
        <v>118</v>
      </c>
      <c r="E7" s="26" t="s">
        <v>119</v>
      </c>
    </row>
    <row r="8" spans="1:5" ht="15.75">
      <c r="A8" s="14" t="s">
        <v>109</v>
      </c>
      <c r="B8" s="11" t="s">
        <v>1</v>
      </c>
      <c r="C8" s="18" t="s">
        <v>0</v>
      </c>
      <c r="D8" s="11" t="s">
        <v>0</v>
      </c>
      <c r="E8" s="12"/>
    </row>
    <row r="9" spans="1:5" ht="15">
      <c r="A9" s="15" t="s">
        <v>0</v>
      </c>
      <c r="B9" s="7" t="s">
        <v>106</v>
      </c>
      <c r="C9" s="19" t="s">
        <v>105</v>
      </c>
      <c r="D9" s="7" t="s">
        <v>104</v>
      </c>
      <c r="E9" s="8">
        <f>'BAO CAO TCKH'!H6</f>
        <v>0</v>
      </c>
    </row>
    <row r="10" spans="1:5" ht="15">
      <c r="A10" s="15" t="s">
        <v>0</v>
      </c>
      <c r="B10" s="7" t="s">
        <v>103</v>
      </c>
      <c r="C10" s="19" t="s">
        <v>102</v>
      </c>
      <c r="D10" s="7" t="s">
        <v>101</v>
      </c>
      <c r="E10" s="8">
        <f>'BAO CAO TCKH'!I6</f>
        <v>0</v>
      </c>
    </row>
    <row r="11" spans="1:5" ht="15">
      <c r="A11" s="15" t="s">
        <v>0</v>
      </c>
      <c r="B11" s="7" t="s">
        <v>100</v>
      </c>
      <c r="C11" s="19" t="s">
        <v>99</v>
      </c>
      <c r="D11" s="7" t="s">
        <v>98</v>
      </c>
      <c r="E11" s="8" t="e">
        <f>'BAO CAO TCKH'!#REF!*0.997</f>
        <v>#REF!</v>
      </c>
    </row>
    <row r="12" spans="1:5" ht="15">
      <c r="A12" s="15" t="s">
        <v>0</v>
      </c>
      <c r="B12" s="7" t="s">
        <v>96</v>
      </c>
      <c r="C12" s="19" t="s">
        <v>95</v>
      </c>
      <c r="D12" s="7" t="s">
        <v>122</v>
      </c>
      <c r="E12" s="8" t="e">
        <f>E9+E10+E11</f>
        <v>#REF!</v>
      </c>
    </row>
    <row r="13" spans="1:5" ht="15">
      <c r="A13" s="15" t="s">
        <v>0</v>
      </c>
      <c r="B13" s="7" t="s">
        <v>94</v>
      </c>
      <c r="C13" s="19" t="s">
        <v>93</v>
      </c>
      <c r="D13" s="7" t="s">
        <v>92</v>
      </c>
      <c r="E13" s="8" t="e">
        <f>E12*5.5/100</f>
        <v>#REF!</v>
      </c>
    </row>
    <row r="14" spans="1:5" ht="15">
      <c r="A14" s="15" t="s">
        <v>0</v>
      </c>
      <c r="B14" s="7" t="s">
        <v>91</v>
      </c>
      <c r="C14" s="19" t="s">
        <v>90</v>
      </c>
      <c r="D14" s="7" t="s">
        <v>89</v>
      </c>
      <c r="E14" s="8" t="e">
        <f>(E12+E13)*6.5/100</f>
        <v>#REF!</v>
      </c>
    </row>
    <row r="15" spans="1:5" ht="15">
      <c r="A15" s="15" t="s">
        <v>0</v>
      </c>
      <c r="B15" s="7" t="s">
        <v>88</v>
      </c>
      <c r="C15" s="19" t="s">
        <v>6</v>
      </c>
      <c r="D15" s="7" t="s">
        <v>87</v>
      </c>
      <c r="E15" s="8" t="e">
        <f>E12+E13+E14</f>
        <v>#REF!</v>
      </c>
    </row>
    <row r="16" spans="1:5" ht="15">
      <c r="A16" s="15" t="s">
        <v>0</v>
      </c>
      <c r="B16" s="7" t="s">
        <v>86</v>
      </c>
      <c r="C16" s="19" t="s">
        <v>85</v>
      </c>
      <c r="D16" s="7" t="s">
        <v>84</v>
      </c>
      <c r="E16" s="8" t="e">
        <f>E15*10/100</f>
        <v>#REF!</v>
      </c>
    </row>
    <row r="17" spans="1:5" ht="15">
      <c r="A17" s="15" t="s">
        <v>0</v>
      </c>
      <c r="B17" s="7" t="s">
        <v>83</v>
      </c>
      <c r="C17" s="19" t="s">
        <v>82</v>
      </c>
      <c r="D17" s="7" t="s">
        <v>81</v>
      </c>
      <c r="E17" s="8" t="e">
        <f>E15+E16</f>
        <v>#REF!</v>
      </c>
    </row>
    <row r="18" spans="1:5" ht="15.75">
      <c r="A18" s="16" t="s">
        <v>80</v>
      </c>
      <c r="B18" s="5" t="s">
        <v>79</v>
      </c>
      <c r="C18" s="20" t="s">
        <v>78</v>
      </c>
      <c r="D18" s="5" t="s">
        <v>77</v>
      </c>
      <c r="E18" s="6" t="e">
        <f>E17</f>
        <v>#REF!</v>
      </c>
    </row>
    <row r="19" spans="1:5" ht="15">
      <c r="A19" s="15" t="s">
        <v>0</v>
      </c>
      <c r="B19" s="7" t="s">
        <v>0</v>
      </c>
      <c r="C19" s="19" t="s">
        <v>0</v>
      </c>
      <c r="D19" s="7" t="s">
        <v>0</v>
      </c>
      <c r="E19" s="8"/>
    </row>
    <row r="20" spans="1:5" ht="15.75">
      <c r="A20" s="16" t="s">
        <v>108</v>
      </c>
      <c r="B20" s="5" t="s">
        <v>3</v>
      </c>
      <c r="C20" s="20" t="s">
        <v>0</v>
      </c>
      <c r="D20" s="5" t="s">
        <v>0</v>
      </c>
      <c r="E20" s="6"/>
    </row>
    <row r="21" spans="1:5" ht="15">
      <c r="A21" s="15" t="s">
        <v>0</v>
      </c>
      <c r="B21" s="7" t="s">
        <v>106</v>
      </c>
      <c r="C21" s="19" t="s">
        <v>105</v>
      </c>
      <c r="D21" s="7" t="s">
        <v>104</v>
      </c>
      <c r="E21" s="8">
        <f>'BAO CAO TCKH'!H13</f>
        <v>0</v>
      </c>
    </row>
    <row r="22" spans="1:5" ht="15">
      <c r="A22" s="15" t="s">
        <v>0</v>
      </c>
      <c r="B22" s="7" t="s">
        <v>103</v>
      </c>
      <c r="C22" s="19" t="s">
        <v>102</v>
      </c>
      <c r="D22" s="7" t="s">
        <v>101</v>
      </c>
      <c r="E22" s="8">
        <f>'BAO CAO TCKH'!I13</f>
        <v>0</v>
      </c>
    </row>
    <row r="23" spans="1:5" ht="15">
      <c r="A23" s="15" t="s">
        <v>0</v>
      </c>
      <c r="B23" s="7" t="s">
        <v>100</v>
      </c>
      <c r="C23" s="19" t="s">
        <v>99</v>
      </c>
      <c r="D23" s="7" t="s">
        <v>98</v>
      </c>
      <c r="E23" s="8" t="e">
        <f>'BAO CAO TCKH'!#REF!*0.997</f>
        <v>#REF!</v>
      </c>
    </row>
    <row r="24" spans="1:5" ht="15">
      <c r="A24" s="15" t="s">
        <v>0</v>
      </c>
      <c r="B24" s="7" t="s">
        <v>96</v>
      </c>
      <c r="C24" s="19" t="s">
        <v>95</v>
      </c>
      <c r="D24" s="7" t="s">
        <v>122</v>
      </c>
      <c r="E24" s="8" t="e">
        <f>E21+E22+E23</f>
        <v>#REF!</v>
      </c>
    </row>
    <row r="25" spans="1:5" ht="15">
      <c r="A25" s="15" t="s">
        <v>0</v>
      </c>
      <c r="B25" s="7" t="s">
        <v>94</v>
      </c>
      <c r="C25" s="19" t="s">
        <v>93</v>
      </c>
      <c r="D25" s="7" t="s">
        <v>92</v>
      </c>
      <c r="E25" s="8" t="e">
        <f>E24*5.5/100</f>
        <v>#REF!</v>
      </c>
    </row>
    <row r="26" spans="1:5" ht="15">
      <c r="A26" s="15" t="s">
        <v>0</v>
      </c>
      <c r="B26" s="7" t="s">
        <v>91</v>
      </c>
      <c r="C26" s="19" t="s">
        <v>90</v>
      </c>
      <c r="D26" s="7" t="s">
        <v>89</v>
      </c>
      <c r="E26" s="8" t="e">
        <f>(E24+E25)*6.5/100</f>
        <v>#REF!</v>
      </c>
    </row>
    <row r="27" spans="1:5" ht="15">
      <c r="A27" s="15" t="s">
        <v>0</v>
      </c>
      <c r="B27" s="7" t="s">
        <v>88</v>
      </c>
      <c r="C27" s="19" t="s">
        <v>6</v>
      </c>
      <c r="D27" s="7" t="s">
        <v>87</v>
      </c>
      <c r="E27" s="8" t="e">
        <f>E24+E25+E26</f>
        <v>#REF!</v>
      </c>
    </row>
    <row r="28" spans="1:5" ht="15">
      <c r="A28" s="15" t="s">
        <v>0</v>
      </c>
      <c r="B28" s="7" t="s">
        <v>86</v>
      </c>
      <c r="C28" s="19" t="s">
        <v>85</v>
      </c>
      <c r="D28" s="7" t="s">
        <v>84</v>
      </c>
      <c r="E28" s="8" t="e">
        <f>E27*10/100</f>
        <v>#REF!</v>
      </c>
    </row>
    <row r="29" spans="1:5" ht="15">
      <c r="A29" s="15" t="s">
        <v>0</v>
      </c>
      <c r="B29" s="7" t="s">
        <v>83</v>
      </c>
      <c r="C29" s="19" t="s">
        <v>82</v>
      </c>
      <c r="D29" s="7" t="s">
        <v>81</v>
      </c>
      <c r="E29" s="8" t="e">
        <f>E27+E28</f>
        <v>#REF!</v>
      </c>
    </row>
    <row r="30" spans="1:5" ht="15.75">
      <c r="A30" s="16" t="s">
        <v>80</v>
      </c>
      <c r="B30" s="5" t="s">
        <v>79</v>
      </c>
      <c r="C30" s="20" t="s">
        <v>78</v>
      </c>
      <c r="D30" s="5" t="s">
        <v>77</v>
      </c>
      <c r="E30" s="6" t="e">
        <f>E29</f>
        <v>#REF!</v>
      </c>
    </row>
    <row r="31" spans="1:5" ht="15">
      <c r="A31" s="15" t="s">
        <v>0</v>
      </c>
      <c r="B31" s="7" t="s">
        <v>0</v>
      </c>
      <c r="C31" s="19" t="s">
        <v>0</v>
      </c>
      <c r="D31" s="7" t="s">
        <v>0</v>
      </c>
      <c r="E31" s="8"/>
    </row>
    <row r="32" spans="1:5" ht="15.75">
      <c r="A32" s="16" t="s">
        <v>107</v>
      </c>
      <c r="B32" s="5" t="s">
        <v>4</v>
      </c>
      <c r="C32" s="20" t="s">
        <v>0</v>
      </c>
      <c r="D32" s="5" t="s">
        <v>0</v>
      </c>
      <c r="E32" s="6"/>
    </row>
    <row r="33" spans="1:5" ht="15">
      <c r="A33" s="15" t="s">
        <v>0</v>
      </c>
      <c r="B33" s="7" t="s">
        <v>106</v>
      </c>
      <c r="C33" s="19" t="s">
        <v>105</v>
      </c>
      <c r="D33" s="7" t="s">
        <v>104</v>
      </c>
      <c r="E33" s="8" t="e">
        <f>'BAO CAO TCKH'!#REF!</f>
        <v>#REF!</v>
      </c>
    </row>
    <row r="34" spans="1:5" ht="15">
      <c r="A34" s="15" t="s">
        <v>0</v>
      </c>
      <c r="B34" s="7" t="s">
        <v>103</v>
      </c>
      <c r="C34" s="19" t="s">
        <v>102</v>
      </c>
      <c r="D34" s="7" t="s">
        <v>101</v>
      </c>
      <c r="E34" s="8" t="e">
        <f>'BAO CAO TCKH'!#REF!</f>
        <v>#REF!</v>
      </c>
    </row>
    <row r="35" spans="1:5" ht="15">
      <c r="A35" s="15" t="s">
        <v>0</v>
      </c>
      <c r="B35" s="7" t="s">
        <v>100</v>
      </c>
      <c r="C35" s="19" t="s">
        <v>99</v>
      </c>
      <c r="D35" s="7" t="s">
        <v>98</v>
      </c>
      <c r="E35" s="8" t="e">
        <f>'BAO CAO TCKH'!#REF!*0.997</f>
        <v>#REF!</v>
      </c>
    </row>
    <row r="36" spans="1:5" ht="15">
      <c r="A36" s="15" t="s">
        <v>0</v>
      </c>
      <c r="B36" s="7" t="s">
        <v>96</v>
      </c>
      <c r="C36" s="19" t="s">
        <v>95</v>
      </c>
      <c r="D36" s="7" t="s">
        <v>122</v>
      </c>
      <c r="E36" s="8" t="e">
        <f>E33+E34+E35</f>
        <v>#REF!</v>
      </c>
    </row>
    <row r="37" spans="1:5" ht="15">
      <c r="A37" s="15" t="s">
        <v>0</v>
      </c>
      <c r="B37" s="7" t="s">
        <v>94</v>
      </c>
      <c r="C37" s="19" t="s">
        <v>93</v>
      </c>
      <c r="D37" s="7" t="s">
        <v>92</v>
      </c>
      <c r="E37" s="8" t="e">
        <f>E36*5.5/100</f>
        <v>#REF!</v>
      </c>
    </row>
    <row r="38" spans="1:5" ht="15">
      <c r="A38" s="15" t="s">
        <v>0</v>
      </c>
      <c r="B38" s="7" t="s">
        <v>91</v>
      </c>
      <c r="C38" s="19" t="s">
        <v>90</v>
      </c>
      <c r="D38" s="7" t="s">
        <v>89</v>
      </c>
      <c r="E38" s="8" t="e">
        <f>(E36+E37)*6.5/100</f>
        <v>#REF!</v>
      </c>
    </row>
    <row r="39" spans="1:5" ht="15">
      <c r="A39" s="15" t="s">
        <v>0</v>
      </c>
      <c r="B39" s="7" t="s">
        <v>88</v>
      </c>
      <c r="C39" s="19" t="s">
        <v>6</v>
      </c>
      <c r="D39" s="7" t="s">
        <v>87</v>
      </c>
      <c r="E39" s="8" t="e">
        <f>E36+E37+E38</f>
        <v>#REF!</v>
      </c>
    </row>
    <row r="40" spans="1:5" ht="15">
      <c r="A40" s="15" t="s">
        <v>0</v>
      </c>
      <c r="B40" s="7" t="s">
        <v>86</v>
      </c>
      <c r="C40" s="19" t="s">
        <v>85</v>
      </c>
      <c r="D40" s="7" t="s">
        <v>84</v>
      </c>
      <c r="E40" s="8" t="e">
        <f>E39*10/100</f>
        <v>#REF!</v>
      </c>
    </row>
    <row r="41" spans="1:5" ht="15">
      <c r="A41" s="15" t="s">
        <v>0</v>
      </c>
      <c r="B41" s="7" t="s">
        <v>83</v>
      </c>
      <c r="C41" s="19" t="s">
        <v>82</v>
      </c>
      <c r="D41" s="7" t="s">
        <v>81</v>
      </c>
      <c r="E41" s="8" t="e">
        <f>E39+E40</f>
        <v>#REF!</v>
      </c>
    </row>
    <row r="42" spans="1:5" ht="15.75">
      <c r="A42" s="16" t="s">
        <v>80</v>
      </c>
      <c r="B42" s="5" t="s">
        <v>79</v>
      </c>
      <c r="C42" s="20" t="s">
        <v>78</v>
      </c>
      <c r="D42" s="5" t="s">
        <v>77</v>
      </c>
      <c r="E42" s="6" t="e">
        <f>E41</f>
        <v>#REF!</v>
      </c>
    </row>
    <row r="43" spans="1:5" ht="15.75" thickBot="1">
      <c r="A43" s="17" t="s">
        <v>0</v>
      </c>
      <c r="B43" s="9" t="s">
        <v>0</v>
      </c>
      <c r="C43" s="21" t="s">
        <v>0</v>
      </c>
      <c r="D43" s="9" t="s">
        <v>0</v>
      </c>
      <c r="E43" s="10"/>
    </row>
    <row r="45" spans="4:5" ht="15.75">
      <c r="D45" s="81" t="s">
        <v>128</v>
      </c>
      <c r="E45" s="81"/>
    </row>
    <row r="46" spans="4:5" ht="15.75">
      <c r="D46" s="77" t="s">
        <v>129</v>
      </c>
      <c r="E46" s="77"/>
    </row>
    <row r="47" spans="4:5" ht="15.75">
      <c r="D47" s="77" t="s">
        <v>120</v>
      </c>
      <c r="E47" s="77"/>
    </row>
  </sheetData>
  <sheetProtection/>
  <mergeCells count="7">
    <mergeCell ref="D47:E47"/>
    <mergeCell ref="A1:E1"/>
    <mergeCell ref="A3:E3"/>
    <mergeCell ref="A4:E4"/>
    <mergeCell ref="A5:E5"/>
    <mergeCell ref="D45:E45"/>
    <mergeCell ref="D46:E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16"/>
  <sheetViews>
    <sheetView showZeros="0" view="pageBreakPreview" zoomScaleSheetLayoutView="100" zoomScalePageLayoutView="0" workbookViewId="0" topLeftCell="A13">
      <selection activeCell="B13" sqref="B13"/>
    </sheetView>
  </sheetViews>
  <sheetFormatPr defaultColWidth="8.796875" defaultRowHeight="15"/>
  <cols>
    <col min="1" max="1" width="5.09765625" style="34" customWidth="1"/>
    <col min="2" max="2" width="37.59765625" style="34" customWidth="1"/>
    <col min="3" max="3" width="10.8984375" style="34" customWidth="1"/>
    <col min="4" max="4" width="13.09765625" style="39" customWidth="1"/>
    <col min="5" max="5" width="16.09765625" style="40" customWidth="1"/>
    <col min="6" max="6" width="13.5" style="40" customWidth="1"/>
    <col min="7" max="7" width="14.19921875" style="40" customWidth="1"/>
    <col min="8" max="8" width="11.5" style="41" customWidth="1"/>
    <col min="9" max="9" width="14.59765625" style="41" customWidth="1"/>
    <col min="10" max="16384" width="9" style="34" customWidth="1"/>
  </cols>
  <sheetData>
    <row r="1" spans="1:9" s="42" customFormat="1" ht="24" customHeight="1">
      <c r="A1" s="82" t="s">
        <v>131</v>
      </c>
      <c r="B1" s="82"/>
      <c r="C1" s="82"/>
      <c r="D1" s="82"/>
      <c r="E1" s="82"/>
      <c r="F1" s="82"/>
      <c r="G1" s="82"/>
      <c r="H1" s="82"/>
      <c r="I1" s="82"/>
    </row>
    <row r="2" spans="1:9" s="42" customFormat="1" ht="23.25" customHeight="1">
      <c r="A2" s="83" t="s">
        <v>161</v>
      </c>
      <c r="B2" s="83"/>
      <c r="C2" s="83"/>
      <c r="D2" s="83"/>
      <c r="E2" s="83"/>
      <c r="F2" s="83"/>
      <c r="G2" s="83"/>
      <c r="H2" s="83"/>
      <c r="I2" s="83"/>
    </row>
    <row r="3" spans="1:9" s="42" customFormat="1" ht="22.5" customHeight="1">
      <c r="A3" s="84" t="s">
        <v>162</v>
      </c>
      <c r="B3" s="84"/>
      <c r="C3" s="84"/>
      <c r="D3" s="84"/>
      <c r="E3" s="84"/>
      <c r="F3" s="84"/>
      <c r="G3" s="84"/>
      <c r="H3" s="84"/>
      <c r="I3" s="84"/>
    </row>
    <row r="4" spans="1:9" ht="15">
      <c r="A4" s="35"/>
      <c r="B4" s="35"/>
      <c r="C4" s="35"/>
      <c r="D4" s="36"/>
      <c r="E4" s="37"/>
      <c r="F4" s="37"/>
      <c r="G4" s="37"/>
      <c r="H4" s="38"/>
      <c r="I4" s="38"/>
    </row>
    <row r="5" spans="1:9" s="42" customFormat="1" ht="93.75">
      <c r="A5" s="43" t="s">
        <v>144</v>
      </c>
      <c r="B5" s="43" t="s">
        <v>138</v>
      </c>
      <c r="C5" s="43" t="s">
        <v>132</v>
      </c>
      <c r="D5" s="43" t="s">
        <v>133</v>
      </c>
      <c r="E5" s="43" t="s">
        <v>134</v>
      </c>
      <c r="F5" s="43" t="s">
        <v>135</v>
      </c>
      <c r="G5" s="43" t="s">
        <v>153</v>
      </c>
      <c r="H5" s="43" t="s">
        <v>136</v>
      </c>
      <c r="I5" s="43" t="s">
        <v>137</v>
      </c>
    </row>
    <row r="6" spans="1:9" ht="18.75" customHeight="1">
      <c r="A6" s="49" t="s">
        <v>139</v>
      </c>
      <c r="B6" s="50" t="s">
        <v>152</v>
      </c>
      <c r="C6" s="55">
        <f>+SUM(C7:C8)</f>
        <v>75016</v>
      </c>
      <c r="D6" s="85" t="s">
        <v>158</v>
      </c>
      <c r="E6" s="44"/>
      <c r="F6" s="44"/>
      <c r="G6" s="44"/>
      <c r="H6" s="45"/>
      <c r="I6" s="45"/>
    </row>
    <row r="7" spans="1:9" ht="37.5">
      <c r="A7" s="51" t="s">
        <v>2</v>
      </c>
      <c r="B7" s="52" t="s">
        <v>155</v>
      </c>
      <c r="C7" s="54">
        <f>17228+53388</f>
        <v>70616</v>
      </c>
      <c r="D7" s="86"/>
      <c r="E7" s="47"/>
      <c r="F7" s="47"/>
      <c r="G7" s="58" t="s">
        <v>147</v>
      </c>
      <c r="H7" s="48"/>
      <c r="I7" s="48"/>
    </row>
    <row r="8" spans="1:9" ht="37.5">
      <c r="A8" s="51">
        <v>2</v>
      </c>
      <c r="B8" s="52" t="s">
        <v>154</v>
      </c>
      <c r="C8" s="54">
        <v>4400</v>
      </c>
      <c r="D8" s="86"/>
      <c r="E8" s="47"/>
      <c r="F8" s="47"/>
      <c r="G8" s="58" t="s">
        <v>147</v>
      </c>
      <c r="H8" s="48"/>
      <c r="I8" s="48"/>
    </row>
    <row r="9" spans="1:9" s="35" customFormat="1" ht="37.5">
      <c r="A9" s="49" t="s">
        <v>140</v>
      </c>
      <c r="B9" s="53" t="s">
        <v>143</v>
      </c>
      <c r="C9" s="55">
        <f>+SUM(C10:C11)</f>
        <v>991638</v>
      </c>
      <c r="D9" s="86"/>
      <c r="E9" s="44"/>
      <c r="F9" s="44"/>
      <c r="G9" s="44"/>
      <c r="H9" s="45"/>
      <c r="I9" s="45"/>
    </row>
    <row r="10" spans="1:9" ht="23.25" customHeight="1">
      <c r="A10" s="51">
        <v>1</v>
      </c>
      <c r="B10" s="52" t="s">
        <v>156</v>
      </c>
      <c r="C10" s="54">
        <v>988672</v>
      </c>
      <c r="D10" s="86"/>
      <c r="E10" s="62" t="s">
        <v>146</v>
      </c>
      <c r="F10" s="60"/>
      <c r="G10" s="63" t="s">
        <v>159</v>
      </c>
      <c r="H10" s="59" t="s">
        <v>148</v>
      </c>
      <c r="I10" s="59" t="s">
        <v>160</v>
      </c>
    </row>
    <row r="11" spans="1:9" ht="24.75" customHeight="1">
      <c r="A11" s="51">
        <v>2</v>
      </c>
      <c r="B11" s="52" t="s">
        <v>157</v>
      </c>
      <c r="C11" s="54">
        <v>2966</v>
      </c>
      <c r="D11" s="86"/>
      <c r="E11" s="62" t="s">
        <v>146</v>
      </c>
      <c r="F11" s="62"/>
      <c r="G11" s="63" t="s">
        <v>159</v>
      </c>
      <c r="H11" s="61" t="s">
        <v>148</v>
      </c>
      <c r="I11" s="59" t="s">
        <v>160</v>
      </c>
    </row>
    <row r="12" spans="1:9" ht="56.25">
      <c r="A12" s="49" t="s">
        <v>141</v>
      </c>
      <c r="B12" s="53" t="s">
        <v>151</v>
      </c>
      <c r="C12" s="55">
        <f>+C13</f>
        <v>65477</v>
      </c>
      <c r="D12" s="86"/>
      <c r="E12" s="44"/>
      <c r="F12" s="44"/>
      <c r="G12" s="44"/>
      <c r="H12" s="45"/>
      <c r="I12" s="45"/>
    </row>
    <row r="13" spans="1:9" s="69" customFormat="1" ht="56.25">
      <c r="A13" s="64">
        <v>1</v>
      </c>
      <c r="B13" s="65" t="s">
        <v>163</v>
      </c>
      <c r="C13" s="66">
        <f>1200000-C15-C6-C9</f>
        <v>65477</v>
      </c>
      <c r="D13" s="86"/>
      <c r="E13" s="67"/>
      <c r="F13" s="67"/>
      <c r="G13" s="67"/>
      <c r="H13" s="68"/>
      <c r="I13" s="68"/>
    </row>
    <row r="14" spans="1:9" s="69" customFormat="1" ht="24" customHeight="1">
      <c r="A14" s="64">
        <v>2</v>
      </c>
      <c r="B14" s="65" t="s">
        <v>145</v>
      </c>
      <c r="C14" s="66"/>
      <c r="D14" s="86"/>
      <c r="E14" s="67"/>
      <c r="F14" s="67"/>
      <c r="G14" s="67"/>
      <c r="H14" s="68"/>
      <c r="I14" s="68"/>
    </row>
    <row r="15" spans="1:9" s="76" customFormat="1" ht="18.75">
      <c r="A15" s="70" t="s">
        <v>149</v>
      </c>
      <c r="B15" s="71" t="s">
        <v>150</v>
      </c>
      <c r="C15" s="72">
        <v>67869</v>
      </c>
      <c r="D15" s="73"/>
      <c r="E15" s="74"/>
      <c r="F15" s="74"/>
      <c r="G15" s="74"/>
      <c r="H15" s="75"/>
      <c r="I15" s="75"/>
    </row>
    <row r="16" spans="1:9" ht="18.75">
      <c r="A16" s="46" t="s">
        <v>0</v>
      </c>
      <c r="B16" s="53" t="s">
        <v>142</v>
      </c>
      <c r="C16" s="55">
        <f>+C12+C9+C6+C15</f>
        <v>1200000</v>
      </c>
      <c r="D16" s="56"/>
      <c r="E16" s="47"/>
      <c r="F16" s="47"/>
      <c r="G16" s="47"/>
      <c r="H16" s="48"/>
      <c r="I16" s="48"/>
    </row>
  </sheetData>
  <sheetProtection/>
  <mergeCells count="4">
    <mergeCell ref="A1:I1"/>
    <mergeCell ref="A2:I2"/>
    <mergeCell ref="A3:I3"/>
    <mergeCell ref="D6:D14"/>
  </mergeCells>
  <printOptions horizontalCentered="1"/>
  <pageMargins left="0.7480314960629921" right="0.5118110236220472" top="0.5511811023622047" bottom="0.35433070866141736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I16"/>
  <sheetViews>
    <sheetView showZeros="0" tabSelected="1" view="pageBreakPreview" zoomScaleSheetLayoutView="100" zoomScalePageLayoutView="0" workbookViewId="0" topLeftCell="A1">
      <selection activeCell="D5" sqref="D5"/>
    </sheetView>
  </sheetViews>
  <sheetFormatPr defaultColWidth="8.796875" defaultRowHeight="15"/>
  <cols>
    <col min="1" max="1" width="5.09765625" style="34" customWidth="1"/>
    <col min="2" max="2" width="37.59765625" style="34" customWidth="1"/>
    <col min="3" max="3" width="10.8984375" style="34" customWidth="1"/>
    <col min="4" max="4" width="12.09765625" style="39" customWidth="1"/>
    <col min="5" max="5" width="16" style="40" customWidth="1"/>
    <col min="6" max="6" width="13.8984375" style="40" customWidth="1"/>
    <col min="7" max="7" width="13.19921875" style="40" bestFit="1" customWidth="1"/>
    <col min="8" max="8" width="11.5" style="41" customWidth="1"/>
    <col min="9" max="9" width="14.09765625" style="41" customWidth="1"/>
    <col min="10" max="16384" width="9" style="34" customWidth="1"/>
  </cols>
  <sheetData>
    <row r="1" spans="1:9" s="42" customFormat="1" ht="24" customHeight="1">
      <c r="A1" s="87" t="s">
        <v>131</v>
      </c>
      <c r="B1" s="87"/>
      <c r="C1" s="87"/>
      <c r="D1" s="87"/>
      <c r="E1" s="87"/>
      <c r="F1" s="87"/>
      <c r="G1" s="87"/>
      <c r="H1" s="87"/>
      <c r="I1" s="87"/>
    </row>
    <row r="2" spans="1:9" s="57" customFormat="1" ht="23.25" customHeight="1">
      <c r="A2" s="88" t="str">
        <f>+'BAO CAO TCKH'!A2:I2</f>
        <v>Công trình: Đường xóm Đá, phường Hương Chữ</v>
      </c>
      <c r="B2" s="88"/>
      <c r="C2" s="88"/>
      <c r="D2" s="88"/>
      <c r="E2" s="88"/>
      <c r="F2" s="88"/>
      <c r="G2" s="88"/>
      <c r="H2" s="88"/>
      <c r="I2" s="88"/>
    </row>
    <row r="3" spans="1:9" s="57" customFormat="1" ht="22.5" customHeight="1">
      <c r="A3" s="89" t="s">
        <v>164</v>
      </c>
      <c r="B3" s="89"/>
      <c r="C3" s="89"/>
      <c r="D3" s="89"/>
      <c r="E3" s="89"/>
      <c r="F3" s="89"/>
      <c r="G3" s="89"/>
      <c r="H3" s="89"/>
      <c r="I3" s="89"/>
    </row>
    <row r="4" spans="1:9" ht="15">
      <c r="A4" s="35"/>
      <c r="B4" s="35"/>
      <c r="C4" s="35"/>
      <c r="D4" s="36"/>
      <c r="E4" s="37"/>
      <c r="F4" s="37"/>
      <c r="G4" s="37"/>
      <c r="H4" s="38"/>
      <c r="I4" s="38"/>
    </row>
    <row r="5" spans="1:9" s="42" customFormat="1" ht="93.75">
      <c r="A5" s="43" t="s">
        <v>144</v>
      </c>
      <c r="B5" s="43" t="s">
        <v>138</v>
      </c>
      <c r="C5" s="43" t="s">
        <v>132</v>
      </c>
      <c r="D5" s="43" t="s">
        <v>133</v>
      </c>
      <c r="E5" s="43" t="s">
        <v>134</v>
      </c>
      <c r="F5" s="43" t="s">
        <v>135</v>
      </c>
      <c r="G5" s="43" t="s">
        <v>153</v>
      </c>
      <c r="H5" s="43" t="s">
        <v>136</v>
      </c>
      <c r="I5" s="43" t="s">
        <v>137</v>
      </c>
    </row>
    <row r="6" spans="1:9" ht="18.75" customHeight="1">
      <c r="A6" s="49" t="s">
        <v>139</v>
      </c>
      <c r="B6" s="50" t="s">
        <v>152</v>
      </c>
      <c r="C6" s="55">
        <f>+SUM(C7:C8)</f>
        <v>75016</v>
      </c>
      <c r="D6" s="85" t="s">
        <v>158</v>
      </c>
      <c r="E6" s="44"/>
      <c r="F6" s="44"/>
      <c r="G6" s="44"/>
      <c r="H6" s="45"/>
      <c r="I6" s="45"/>
    </row>
    <row r="7" spans="1:9" ht="37.5">
      <c r="A7" s="51" t="s">
        <v>2</v>
      </c>
      <c r="B7" s="52" t="s">
        <v>155</v>
      </c>
      <c r="C7" s="54">
        <f>17228+53388</f>
        <v>70616</v>
      </c>
      <c r="D7" s="86"/>
      <c r="E7" s="47"/>
      <c r="F7" s="47"/>
      <c r="G7" s="58" t="s">
        <v>147</v>
      </c>
      <c r="H7" s="48"/>
      <c r="I7" s="48"/>
    </row>
    <row r="8" spans="1:9" ht="37.5">
      <c r="A8" s="51">
        <v>2</v>
      </c>
      <c r="B8" s="52" t="s">
        <v>154</v>
      </c>
      <c r="C8" s="54">
        <v>4400</v>
      </c>
      <c r="D8" s="86"/>
      <c r="E8" s="47"/>
      <c r="F8" s="47"/>
      <c r="G8" s="58" t="s">
        <v>147</v>
      </c>
      <c r="H8" s="48"/>
      <c r="I8" s="48"/>
    </row>
    <row r="9" spans="1:9" s="35" customFormat="1" ht="37.5">
      <c r="A9" s="49" t="s">
        <v>140</v>
      </c>
      <c r="B9" s="53" t="s">
        <v>143</v>
      </c>
      <c r="C9" s="55">
        <f>+SUM(C10:C11)</f>
        <v>991638</v>
      </c>
      <c r="D9" s="86"/>
      <c r="E9" s="44"/>
      <c r="F9" s="44"/>
      <c r="G9" s="44"/>
      <c r="H9" s="45"/>
      <c r="I9" s="45"/>
    </row>
    <row r="10" spans="1:9" ht="23.25" customHeight="1">
      <c r="A10" s="51">
        <v>1</v>
      </c>
      <c r="B10" s="52" t="s">
        <v>156</v>
      </c>
      <c r="C10" s="54">
        <v>988672</v>
      </c>
      <c r="D10" s="86"/>
      <c r="E10" s="62" t="s">
        <v>146</v>
      </c>
      <c r="F10" s="60"/>
      <c r="G10" s="63" t="s">
        <v>159</v>
      </c>
      <c r="H10" s="59" t="s">
        <v>148</v>
      </c>
      <c r="I10" s="59" t="s">
        <v>160</v>
      </c>
    </row>
    <row r="11" spans="1:9" ht="24.75" customHeight="1">
      <c r="A11" s="51">
        <v>2</v>
      </c>
      <c r="B11" s="52" t="s">
        <v>157</v>
      </c>
      <c r="C11" s="54">
        <v>2966</v>
      </c>
      <c r="D11" s="86"/>
      <c r="E11" s="62" t="s">
        <v>146</v>
      </c>
      <c r="F11" s="62"/>
      <c r="G11" s="63" t="s">
        <v>159</v>
      </c>
      <c r="H11" s="61" t="s">
        <v>148</v>
      </c>
      <c r="I11" s="59" t="s">
        <v>160</v>
      </c>
    </row>
    <row r="12" spans="1:9" ht="56.25">
      <c r="A12" s="49" t="s">
        <v>141</v>
      </c>
      <c r="B12" s="53" t="s">
        <v>151</v>
      </c>
      <c r="C12" s="55">
        <f>+C13</f>
        <v>65477</v>
      </c>
      <c r="D12" s="86"/>
      <c r="E12" s="44"/>
      <c r="F12" s="44"/>
      <c r="G12" s="44"/>
      <c r="H12" s="45"/>
      <c r="I12" s="45"/>
    </row>
    <row r="13" spans="1:9" s="69" customFormat="1" ht="56.25">
      <c r="A13" s="64">
        <v>1</v>
      </c>
      <c r="B13" s="65" t="s">
        <v>163</v>
      </c>
      <c r="C13" s="66">
        <f>1200000-C15-C6-C9</f>
        <v>65477</v>
      </c>
      <c r="D13" s="86"/>
      <c r="E13" s="67"/>
      <c r="F13" s="67"/>
      <c r="G13" s="67"/>
      <c r="H13" s="68"/>
      <c r="I13" s="68"/>
    </row>
    <row r="14" spans="1:9" s="69" customFormat="1" ht="24" customHeight="1">
      <c r="A14" s="64">
        <v>2</v>
      </c>
      <c r="B14" s="65" t="s">
        <v>145</v>
      </c>
      <c r="C14" s="66"/>
      <c r="D14" s="86"/>
      <c r="E14" s="67"/>
      <c r="F14" s="67"/>
      <c r="G14" s="67"/>
      <c r="H14" s="68"/>
      <c r="I14" s="68"/>
    </row>
    <row r="15" spans="1:9" s="76" customFormat="1" ht="18.75">
      <c r="A15" s="70" t="s">
        <v>149</v>
      </c>
      <c r="B15" s="71" t="s">
        <v>150</v>
      </c>
      <c r="C15" s="72">
        <v>67869</v>
      </c>
      <c r="D15" s="73"/>
      <c r="E15" s="74"/>
      <c r="F15" s="74"/>
      <c r="G15" s="74"/>
      <c r="H15" s="75"/>
      <c r="I15" s="75"/>
    </row>
    <row r="16" spans="1:9" ht="18.75">
      <c r="A16" s="46" t="s">
        <v>0</v>
      </c>
      <c r="B16" s="53" t="s">
        <v>142</v>
      </c>
      <c r="C16" s="55">
        <f>+C12+C9+C6+C15</f>
        <v>1200000</v>
      </c>
      <c r="D16" s="56"/>
      <c r="E16" s="47"/>
      <c r="F16" s="47"/>
      <c r="G16" s="47"/>
      <c r="H16" s="48"/>
      <c r="I16" s="48"/>
    </row>
  </sheetData>
  <sheetProtection/>
  <mergeCells count="4">
    <mergeCell ref="A1:I1"/>
    <mergeCell ref="A2:I2"/>
    <mergeCell ref="A3:I3"/>
    <mergeCell ref="D6:D14"/>
  </mergeCells>
  <printOptions horizontalCentered="1"/>
  <pageMargins left="0.7480314960629921" right="0.5118110236220472" top="0.5511811023622047" bottom="0.35433070866141736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2022-08-03T08:20:28Z</cp:lastPrinted>
  <dcterms:created xsi:type="dcterms:W3CDTF">2017-08-04T10:26:24Z</dcterms:created>
  <dcterms:modified xsi:type="dcterms:W3CDTF">2022-09-05T13:42:33Z</dcterms:modified>
  <cp:category/>
  <cp:version/>
  <cp:contentType/>
  <cp:contentStatus/>
</cp:coreProperties>
</file>